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PERUGIA" sheetId="1" r:id="rId1"/>
    <sheet name="TERN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<sst xmlns="http://schemas.openxmlformats.org/spreadsheetml/2006/main" count="211" uniqueCount="138">
  <si>
    <t>via/piazza</t>
  </si>
  <si>
    <t>città</t>
  </si>
  <si>
    <t>Soggetto richiedente</t>
  </si>
  <si>
    <t>IL CERCHIO - S.C.S.</t>
  </si>
  <si>
    <t>SPOLETO</t>
  </si>
  <si>
    <t>CASTEL RITALDI</t>
  </si>
  <si>
    <t>Via Salvo D'Acquisto</t>
  </si>
  <si>
    <t>Via Fulvio Sbarretti,15</t>
  </si>
  <si>
    <t>GIANO DELL'UMBRIA</t>
  </si>
  <si>
    <t>GUBBIO</t>
  </si>
  <si>
    <t>COMUNE DI GUBBIO</t>
  </si>
  <si>
    <t>SAN GIUSTINO</t>
  </si>
  <si>
    <t>FOLIGNO</t>
  </si>
  <si>
    <t>S.P.I.-"SAN LORENZO LERCHI"</t>
  </si>
  <si>
    <t xml:space="preserve">Via Toscana,28 - Lerchi </t>
  </si>
  <si>
    <t>SCUOLA MATERNA M.SS. DEL CAMPIONE</t>
  </si>
  <si>
    <t>Via S. Lorenzo, 16</t>
  </si>
  <si>
    <t>TODI</t>
  </si>
  <si>
    <t>COMUNE DI TREVI</t>
  </si>
  <si>
    <t>TREVI</t>
  </si>
  <si>
    <t>PERUGIA</t>
  </si>
  <si>
    <t>"SACRO CUORE"-Scuola P.I.e Primaria</t>
  </si>
  <si>
    <t>Pomerio S. Girolomo, 7</t>
  </si>
  <si>
    <t>CITTA' DI CASTELLO</t>
  </si>
  <si>
    <t>SCUOLA MATERNA M. IMMACOLATA</t>
  </si>
  <si>
    <t>Strada Ponte d'Oddi 96/a</t>
  </si>
  <si>
    <t>Via della Stazione</t>
  </si>
  <si>
    <t>NORCIA</t>
  </si>
  <si>
    <t>FRATTA TODINA</t>
  </si>
  <si>
    <t>Via F.A. Montione,1-Fraz. Pontecane</t>
  </si>
  <si>
    <t>SCUOLA MATERNA DON LEONELLO</t>
  </si>
  <si>
    <t>Via Gramsci,4 - Fraz. S. Terenziano</t>
  </si>
  <si>
    <t>GUALDO CATTANEO</t>
  </si>
  <si>
    <t>"SCUOLA DELL'INFANZIA S. MARIA E S. GIULIANO"</t>
  </si>
  <si>
    <t>Via Romagna, 22</t>
  </si>
  <si>
    <t>SCUOLA DELL'INFANZIA "S. CROCE" - CASA DEI BAMBINI "M. MONTESSORI"</t>
  </si>
  <si>
    <t xml:space="preserve">Via dell'Asilo, 1 </t>
  </si>
  <si>
    <t>SCUOLA DELL'INFANZIA"GESU' BAMBINO"</t>
  </si>
  <si>
    <t>Via Campaccio,4</t>
  </si>
  <si>
    <t>CASTELNUOVO DI ASSISI</t>
  </si>
  <si>
    <t>COMUNE DI TORGIANO</t>
  </si>
  <si>
    <t>Via Buontempi, 1</t>
  </si>
  <si>
    <t>TORGIANO</t>
  </si>
  <si>
    <t>Via D. Alighieri, 2</t>
  </si>
  <si>
    <t>CERRETO DI SPOLETO</t>
  </si>
  <si>
    <t>COMUNE DI COSTACCIARO</t>
  </si>
  <si>
    <t>Fraz. Villa Col de' Canali S.R. Flaminia</t>
  </si>
  <si>
    <t>COSTACCIARO</t>
  </si>
  <si>
    <t>ASILO NIDO LA GIRANDOLA</t>
  </si>
  <si>
    <t>MONTEFALCO</t>
  </si>
  <si>
    <t>COMUNE DI PERUGIA - "LATTE E CIOCCOLATA"</t>
  </si>
  <si>
    <t>Via Annifo</t>
  </si>
  <si>
    <t>Via Don Bosco, 3</t>
  </si>
  <si>
    <t>CANNARA</t>
  </si>
  <si>
    <t>ISTITUTI RIUNITI DI RICOVERO E DI EDUCAZIONE OPERA PIA ASILO</t>
  </si>
  <si>
    <t>SCUOLA MATERNA "OBLATE SACRA FAMIGLIA"</t>
  </si>
  <si>
    <t>P.zza del Cirone, 1</t>
  </si>
  <si>
    <t>BEVAGNA</t>
  </si>
  <si>
    <t>Via Capitonese</t>
  </si>
  <si>
    <t>NARNI</t>
  </si>
  <si>
    <t>AMELIA</t>
  </si>
  <si>
    <t>TERNI</t>
  </si>
  <si>
    <t>ORVIETO</t>
  </si>
  <si>
    <t>Via Pietro Montesi - Marmore</t>
  </si>
  <si>
    <t>COMUNE DI TERNI</t>
  </si>
  <si>
    <t>COOPERATIVA SOCIALE ACTL NEW</t>
  </si>
  <si>
    <t>Via del Convegno, 1</t>
  </si>
  <si>
    <t>MONTEFRANCO</t>
  </si>
  <si>
    <t>ASILIO NIDO - COMUNE DI AMELIA</t>
  </si>
  <si>
    <t>Via A. Moro</t>
  </si>
  <si>
    <t>SCUOLA INFANZIA P. "S. MARIA DELLA  STELLA"</t>
  </si>
  <si>
    <t>Via Tevere,  6- Sferracavallo</t>
  </si>
  <si>
    <t>ASILO NIDO COMUNALE</t>
  </si>
  <si>
    <t>Via dei Ginepri, 1</t>
  </si>
  <si>
    <t>ISTITUTO FIGLIE DI NOSTRA SIGNORA AL MONTE CALVARIO Scuola dell'Infanzia</t>
  </si>
  <si>
    <t>Via del Gioco</t>
  </si>
  <si>
    <t>GUARDEA</t>
  </si>
  <si>
    <t>20</t>
  </si>
  <si>
    <t>Via del Boschetto</t>
  </si>
  <si>
    <t>15</t>
  </si>
  <si>
    <t>10</t>
  </si>
  <si>
    <t>12</t>
  </si>
  <si>
    <t>16</t>
  </si>
  <si>
    <t>18</t>
  </si>
  <si>
    <t>Via E. De Amicis - Sede Citerna</t>
  </si>
  <si>
    <t>Via Armani,1</t>
  </si>
  <si>
    <t>5</t>
  </si>
  <si>
    <t>9</t>
  </si>
  <si>
    <t>14</t>
  </si>
  <si>
    <t>SOCIETA' COOPERATIVA SOCIALE ACTL</t>
  </si>
  <si>
    <t>Via del Mandorlo, 8</t>
  </si>
  <si>
    <t>21</t>
  </si>
  <si>
    <t>7, 10</t>
  </si>
  <si>
    <t>Via Villa Glori Case Bruciate</t>
  </si>
  <si>
    <t>Via Ugo Foscolo 1</t>
  </si>
  <si>
    <t>Via Cannaiola - Borgo Trevi</t>
  </si>
  <si>
    <t>19</t>
  </si>
  <si>
    <t>Via della Repubblica</t>
  </si>
  <si>
    <t>7</t>
  </si>
  <si>
    <t>10/12</t>
  </si>
  <si>
    <t>13</t>
  </si>
  <si>
    <t>8</t>
  </si>
  <si>
    <t>26</t>
  </si>
  <si>
    <t>N. Bambini Effettivi</t>
  </si>
  <si>
    <t>N. Bambini Presunti</t>
  </si>
  <si>
    <t>Orario fino a n.6 ore Presunto</t>
  </si>
  <si>
    <t>Orario dalle n. 7-9 ore Presunto</t>
  </si>
  <si>
    <t>Orario Previsto</t>
  </si>
  <si>
    <t>Contributo Previsto€</t>
  </si>
  <si>
    <t>17</t>
  </si>
  <si>
    <t>Differenza Negativa = € 32.000,00</t>
  </si>
  <si>
    <r>
      <t xml:space="preserve">Stanziamento MIUR = </t>
    </r>
    <r>
      <rPr>
        <b/>
        <sz val="10"/>
        <rFont val="Times New Roman"/>
        <family val="1"/>
      </rPr>
      <t>€ 710.000,00</t>
    </r>
  </si>
  <si>
    <r>
      <t xml:space="preserve">Finanziamento da erogare per la prosecuzione delle  33 sezioni funzionanti = </t>
    </r>
    <r>
      <rPr>
        <b/>
        <sz val="10"/>
        <rFont val="Times New Roman"/>
        <family val="1"/>
      </rPr>
      <t>€ 742.000,00</t>
    </r>
  </si>
  <si>
    <t>Irpeg</t>
  </si>
  <si>
    <t>Bollo</t>
  </si>
  <si>
    <t>Netto</t>
  </si>
  <si>
    <t>Totale</t>
  </si>
  <si>
    <t>UFFICIO SCOLASTICO REGIONALE PER L'UMBRIA</t>
  </si>
  <si>
    <t>Direzione Generale</t>
  </si>
  <si>
    <t xml:space="preserve">Direzione Generale </t>
  </si>
  <si>
    <t xml:space="preserve">UFFICIO SCOLASTICO REGIONALE    PER L'UMBRIA </t>
  </si>
  <si>
    <t>TOTALE</t>
  </si>
  <si>
    <t>Contributo Previsto</t>
  </si>
  <si>
    <r>
      <t>ISTITUTO OMNICOMPRENSIVO  "G. G. PONTANO"</t>
    </r>
    <r>
      <rPr>
        <b/>
        <sz val="10"/>
        <rFont val="Times New Roman"/>
        <family val="0"/>
      </rPr>
      <t xml:space="preserve"> Statale</t>
    </r>
  </si>
  <si>
    <r>
      <t xml:space="preserve">ISTITUTO COMPRENSIVO "N. ALUNNO"     </t>
    </r>
    <r>
      <rPr>
        <b/>
        <sz val="10"/>
        <rFont val="Times New Roman"/>
        <family val="0"/>
      </rPr>
      <t>Statale</t>
    </r>
  </si>
  <si>
    <r>
      <t xml:space="preserve">ISTITUTO COMPRENSIVO NORCIA    </t>
    </r>
    <r>
      <rPr>
        <b/>
        <sz val="10"/>
        <rFont val="Times New Roman"/>
        <family val="0"/>
      </rPr>
      <t>Statale</t>
    </r>
  </si>
  <si>
    <r>
      <t xml:space="preserve">D.D. SAN GIUSTINO      </t>
    </r>
    <r>
      <rPr>
        <b/>
        <sz val="10"/>
        <rFont val="Times New Roman"/>
        <family val="0"/>
      </rPr>
      <t>Statale</t>
    </r>
  </si>
  <si>
    <r>
      <t xml:space="preserve">ISTITUTO COMPRENSIVO ORVIETANO ALLERONA </t>
    </r>
    <r>
      <rPr>
        <b/>
        <sz val="10"/>
        <rFont val="Times New Roman"/>
        <family val="1"/>
      </rPr>
      <t>Statale</t>
    </r>
  </si>
  <si>
    <r>
      <t xml:space="preserve">D.D. MARSCIANO 2 Circolo  </t>
    </r>
    <r>
      <rPr>
        <b/>
        <sz val="10"/>
        <rFont val="Times New Roman"/>
        <family val="1"/>
      </rPr>
      <t>Statale</t>
    </r>
  </si>
  <si>
    <t>COMUNE DI NARNI -SC. DELL'INFANZIA "LA QUERCIA"</t>
  </si>
  <si>
    <t xml:space="preserve">Acconto in liquidazione da DD S.Giustino </t>
  </si>
  <si>
    <t>Acconto in liquidazione da USP Perugia</t>
  </si>
  <si>
    <t>Totale Lordo Assegnazione a.s. 2008/2009</t>
  </si>
  <si>
    <t>Sezioni Primavera a.s. 2008/2009- USP TERNI -   Assegnazione</t>
  </si>
  <si>
    <t xml:space="preserve">Sezioni Primavera A.S. 2008/2009  USP  Perugia - Assegnazione </t>
  </si>
  <si>
    <t>Acconto in liquidazione da USP Terni</t>
  </si>
  <si>
    <t>C. VISCARDO</t>
  </si>
  <si>
    <t xml:space="preserve">Contributo teorico spettante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</si>
</sst>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</numFmts>
  <fonts count="13">
    <font>
      <sz val="10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0"/>
    </font>
    <font>
      <sz val="10"/>
      <color indexed="10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18">
      <alignment/>
      <protection/>
    </xf>
    <xf numFmtId="0" fontId="6" fillId="0" borderId="0" xfId="18" applyFont="1">
      <alignment/>
      <protection/>
    </xf>
    <xf numFmtId="49" fontId="2" fillId="0" borderId="0" xfId="18" applyNumberForma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2" fillId="0" borderId="0" xfId="18" applyNumberFormat="1" applyAlignment="1">
      <alignment horizontal="center"/>
      <protection/>
    </xf>
    <xf numFmtId="164" fontId="5" fillId="0" borderId="0" xfId="18" applyNumberFormat="1" applyFont="1">
      <alignment/>
      <protection/>
    </xf>
    <xf numFmtId="0" fontId="5" fillId="0" borderId="0" xfId="18" applyFont="1" applyAlignment="1">
      <alignment wrapText="1"/>
      <protection/>
    </xf>
    <xf numFmtId="0" fontId="5" fillId="0" borderId="1" xfId="18" applyFont="1" applyBorder="1" applyAlignment="1">
      <alignment horizontal="center" vertical="center"/>
      <protection/>
    </xf>
    <xf numFmtId="0" fontId="7" fillId="0" borderId="1" xfId="18" applyFont="1" applyBorder="1" applyAlignment="1">
      <alignment horizontal="center" vertical="center"/>
      <protection/>
    </xf>
    <xf numFmtId="49" fontId="5" fillId="0" borderId="2" xfId="18" applyNumberFormat="1" applyFont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 wrapText="1"/>
      <protection/>
    </xf>
    <xf numFmtId="0" fontId="5" fillId="0" borderId="3" xfId="18" applyNumberFormat="1" applyFont="1" applyBorder="1" applyAlignment="1">
      <alignment horizontal="center" vertical="center" wrapText="1"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164" fontId="5" fillId="0" borderId="3" xfId="18" applyNumberFormat="1" applyFont="1" applyBorder="1" applyAlignment="1">
      <alignment horizontal="center" vertical="center" wrapText="1"/>
      <protection/>
    </xf>
    <xf numFmtId="0" fontId="2" fillId="0" borderId="1" xfId="18" applyBorder="1">
      <alignment/>
      <protection/>
    </xf>
    <xf numFmtId="0" fontId="6" fillId="0" borderId="1" xfId="18" applyFont="1" applyBorder="1">
      <alignment/>
      <protection/>
    </xf>
    <xf numFmtId="49" fontId="2" fillId="0" borderId="1" xfId="18" applyNumberFormat="1" applyFill="1" applyBorder="1" applyAlignment="1">
      <alignment horizontal="center"/>
      <protection/>
    </xf>
    <xf numFmtId="49" fontId="9" fillId="0" borderId="1" xfId="18" applyNumberFormat="1" applyFont="1" applyFill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2" fillId="0" borderId="1" xfId="18" applyNumberFormat="1" applyBorder="1" applyAlignment="1">
      <alignment horizontal="center"/>
      <protection/>
    </xf>
    <xf numFmtId="164" fontId="5" fillId="0" borderId="1" xfId="18" applyNumberFormat="1" applyFont="1" applyBorder="1">
      <alignment/>
      <protection/>
    </xf>
    <xf numFmtId="0" fontId="6" fillId="0" borderId="1" xfId="18" applyFont="1" applyBorder="1">
      <alignment/>
      <protection/>
    </xf>
    <xf numFmtId="49" fontId="2" fillId="0" borderId="1" xfId="18" applyNumberForma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/>
      <protection/>
    </xf>
    <xf numFmtId="16" fontId="2" fillId="0" borderId="1" xfId="18" applyNumberFormat="1" applyBorder="1" applyAlignment="1">
      <alignment horizontal="center"/>
      <protection/>
    </xf>
    <xf numFmtId="0" fontId="9" fillId="0" borderId="1" xfId="18" applyNumberFormat="1" applyFont="1" applyBorder="1" applyAlignment="1">
      <alignment horizontal="center"/>
      <protection/>
    </xf>
    <xf numFmtId="0" fontId="2" fillId="0" borderId="0" xfId="18" applyAlignment="1">
      <alignment wrapText="1"/>
      <protection/>
    </xf>
    <xf numFmtId="0" fontId="9" fillId="0" borderId="0" xfId="18" applyFont="1">
      <alignment/>
      <protection/>
    </xf>
    <xf numFmtId="0" fontId="0" fillId="0" borderId="1" xfId="0" applyBorder="1" applyAlignment="1">
      <alignment/>
    </xf>
    <xf numFmtId="43" fontId="5" fillId="0" borderId="0" xfId="16" applyFont="1" applyAlignment="1">
      <alignment wrapText="1"/>
    </xf>
    <xf numFmtId="43" fontId="0" fillId="0" borderId="0" xfId="16" applyAlignment="1">
      <alignment/>
    </xf>
    <xf numFmtId="0" fontId="2" fillId="0" borderId="1" xfId="18" applyFont="1" applyBorder="1">
      <alignment/>
      <protection/>
    </xf>
    <xf numFmtId="49" fontId="2" fillId="0" borderId="1" xfId="18" applyNumberFormat="1" applyFont="1" applyBorder="1" applyAlignment="1">
      <alignment horizontal="center"/>
      <protection/>
    </xf>
    <xf numFmtId="0" fontId="2" fillId="0" borderId="1" xfId="18" applyNumberFormat="1" applyFont="1" applyBorder="1" applyAlignment="1">
      <alignment horizontal="center"/>
      <protection/>
    </xf>
    <xf numFmtId="3" fontId="5" fillId="0" borderId="1" xfId="18" applyNumberFormat="1" applyFont="1" applyBorder="1" applyAlignment="1">
      <alignment wrapText="1"/>
      <protection/>
    </xf>
    <xf numFmtId="43" fontId="5" fillId="0" borderId="1" xfId="16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43" fontId="5" fillId="0" borderId="1" xfId="16" applyFont="1" applyBorder="1" applyAlignment="1">
      <alignment/>
    </xf>
    <xf numFmtId="0" fontId="5" fillId="0" borderId="1" xfId="0" applyFont="1" applyBorder="1" applyAlignment="1">
      <alignment/>
    </xf>
    <xf numFmtId="43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18" applyFont="1" applyFill="1" applyBorder="1">
      <alignment/>
      <protection/>
    </xf>
    <xf numFmtId="0" fontId="5" fillId="0" borderId="1" xfId="18" applyFont="1" applyBorder="1" applyAlignment="1">
      <alignment horizontal="center" vertical="center" wrapText="1"/>
      <protection/>
    </xf>
    <xf numFmtId="43" fontId="5" fillId="0" borderId="1" xfId="16" applyFont="1" applyBorder="1" applyAlignment="1">
      <alignment horizontal="center" vertical="center" wrapText="1"/>
    </xf>
    <xf numFmtId="43" fontId="0" fillId="0" borderId="1" xfId="16" applyBorder="1" applyAlignment="1">
      <alignment/>
    </xf>
    <xf numFmtId="0" fontId="5" fillId="0" borderId="1" xfId="18" applyFont="1" applyBorder="1">
      <alignment/>
      <protection/>
    </xf>
    <xf numFmtId="0" fontId="2" fillId="0" borderId="1" xfId="18" applyFont="1" applyBorder="1" applyAlignment="1">
      <alignment wrapText="1"/>
      <protection/>
    </xf>
    <xf numFmtId="0" fontId="2" fillId="0" borderId="1" xfId="18" applyFont="1" applyBorder="1" applyAlignment="1">
      <alignment vertical="center" wrapText="1"/>
      <protection/>
    </xf>
    <xf numFmtId="0" fontId="12" fillId="0" borderId="0" xfId="18" applyFont="1" applyAlignment="1">
      <alignment wrapText="1"/>
      <protection/>
    </xf>
    <xf numFmtId="43" fontId="12" fillId="0" borderId="0" xfId="16" applyFont="1" applyAlignment="1">
      <alignment wrapText="1"/>
    </xf>
    <xf numFmtId="43" fontId="5" fillId="0" borderId="4" xfId="16" applyFont="1" applyBorder="1" applyAlignment="1">
      <alignment horizontal="center" vertical="center" wrapText="1"/>
    </xf>
    <xf numFmtId="43" fontId="0" fillId="0" borderId="0" xfId="16" applyBorder="1" applyAlignment="1">
      <alignment/>
    </xf>
    <xf numFmtId="3" fontId="2" fillId="0" borderId="2" xfId="18" applyNumberFormat="1" applyFont="1" applyBorder="1" applyAlignment="1">
      <alignment wrapText="1"/>
      <protection/>
    </xf>
    <xf numFmtId="43" fontId="2" fillId="0" borderId="2" xfId="16" applyFont="1" applyBorder="1" applyAlignment="1">
      <alignment wrapText="1"/>
    </xf>
    <xf numFmtId="43" fontId="5" fillId="0" borderId="4" xfId="16" applyFont="1" applyBorder="1" applyAlignment="1">
      <alignment horizontal="center"/>
    </xf>
    <xf numFmtId="43" fontId="2" fillId="0" borderId="1" xfId="16" applyFont="1" applyBorder="1" applyAlignment="1">
      <alignment/>
    </xf>
    <xf numFmtId="0" fontId="3" fillId="0" borderId="0" xfId="18" applyFont="1" applyFill="1" applyBorder="1" applyAlignment="1">
      <alignment horizontal="center" vertical="center"/>
      <protection/>
    </xf>
    <xf numFmtId="0" fontId="3" fillId="0" borderId="5" xfId="18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Normale_Foglio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C1">
      <selection activeCell="J5" sqref="J5"/>
    </sheetView>
  </sheetViews>
  <sheetFormatPr defaultColWidth="9.140625" defaultRowHeight="12.75"/>
  <cols>
    <col min="1" max="1" width="47.57421875" style="0" customWidth="1"/>
    <col min="2" max="2" width="26.00390625" style="0" customWidth="1"/>
    <col min="3" max="3" width="19.8515625" style="0" customWidth="1"/>
    <col min="4" max="4" width="1.8515625" style="0" hidden="1" customWidth="1"/>
    <col min="5" max="5" width="8.140625" style="0" hidden="1" customWidth="1"/>
    <col min="6" max="8" width="9.140625" style="0" hidden="1" customWidth="1"/>
    <col min="9" max="9" width="0.2890625" style="0" hidden="1" customWidth="1"/>
    <col min="10" max="10" width="10.28125" style="0" customWidth="1"/>
    <col min="11" max="12" width="14.57421875" style="32" customWidth="1"/>
    <col min="13" max="13" width="11.28125" style="32" customWidth="1"/>
    <col min="14" max="14" width="14.57421875" style="32" customWidth="1"/>
    <col min="15" max="15" width="10.28125" style="32" customWidth="1"/>
    <col min="16" max="16" width="11.140625" style="38" customWidth="1"/>
    <col min="17" max="17" width="11.28125" style="0" customWidth="1"/>
  </cols>
  <sheetData>
    <row r="1" spans="1:17" ht="18.75" customHeight="1">
      <c r="A1" s="64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8.75" customHeight="1">
      <c r="A2" s="63" t="s">
        <v>119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.75" customHeight="1">
      <c r="A3" s="63" t="s">
        <v>134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4" ht="15.75">
      <c r="A4" s="1"/>
      <c r="B4" s="1"/>
      <c r="C4" s="2"/>
      <c r="D4" s="3"/>
      <c r="E4" s="3"/>
      <c r="F4" s="4"/>
      <c r="G4" s="5"/>
      <c r="H4" s="5"/>
      <c r="I4" s="6"/>
      <c r="J4" s="7"/>
      <c r="K4" s="31"/>
      <c r="L4" s="31"/>
      <c r="M4" s="31"/>
      <c r="N4" s="31"/>
    </row>
    <row r="5" spans="1:17" ht="36" customHeight="1">
      <c r="A5" s="8" t="s">
        <v>2</v>
      </c>
      <c r="B5" s="8" t="s">
        <v>0</v>
      </c>
      <c r="C5" s="9" t="s">
        <v>1</v>
      </c>
      <c r="D5" s="10" t="s">
        <v>104</v>
      </c>
      <c r="E5" s="10" t="s">
        <v>103</v>
      </c>
      <c r="F5" s="11" t="s">
        <v>105</v>
      </c>
      <c r="G5" s="12" t="s">
        <v>106</v>
      </c>
      <c r="H5" s="13" t="s">
        <v>107</v>
      </c>
      <c r="I5" s="14" t="s">
        <v>108</v>
      </c>
      <c r="J5" s="49" t="s">
        <v>137</v>
      </c>
      <c r="K5" s="50" t="s">
        <v>131</v>
      </c>
      <c r="L5" s="57" t="s">
        <v>130</v>
      </c>
      <c r="M5" s="57" t="s">
        <v>131</v>
      </c>
      <c r="N5" s="57" t="s">
        <v>132</v>
      </c>
      <c r="O5" s="61" t="s">
        <v>113</v>
      </c>
      <c r="P5" s="46" t="s">
        <v>114</v>
      </c>
      <c r="Q5" s="46" t="s">
        <v>115</v>
      </c>
    </row>
    <row r="6" spans="10:14" ht="12.75">
      <c r="J6" s="30"/>
      <c r="K6" s="51"/>
      <c r="L6" s="58"/>
      <c r="M6" s="58"/>
      <c r="N6" s="58"/>
    </row>
    <row r="7" spans="1:17" ht="15.75">
      <c r="A7" s="33" t="s">
        <v>55</v>
      </c>
      <c r="B7" s="15" t="s">
        <v>56</v>
      </c>
      <c r="C7" s="16" t="s">
        <v>57</v>
      </c>
      <c r="D7" s="23" t="s">
        <v>79</v>
      </c>
      <c r="E7" s="23" t="s">
        <v>79</v>
      </c>
      <c r="F7" s="19"/>
      <c r="G7" s="20">
        <v>7</v>
      </c>
      <c r="H7" s="20"/>
      <c r="I7" s="21">
        <v>30000</v>
      </c>
      <c r="J7" s="59">
        <v>30000</v>
      </c>
      <c r="K7" s="60">
        <f>ROUND((193506*J7/742000),2)</f>
        <v>7823.69</v>
      </c>
      <c r="L7" s="60">
        <f>ROUND((494585*J7/742000),2)</f>
        <v>19996.7</v>
      </c>
      <c r="M7" s="60">
        <f>ROUND((31400*J7/742000),2)</f>
        <v>1269.54</v>
      </c>
      <c r="N7" s="60">
        <f>SUM(K7+L7+M7)</f>
        <v>29089.93</v>
      </c>
      <c r="O7" s="62">
        <f>ROUND((N7*4%),2)</f>
        <v>1163.6</v>
      </c>
      <c r="P7" s="39">
        <v>1.81</v>
      </c>
      <c r="Q7" s="40">
        <f>SUM(N7-O7-P7)</f>
        <v>27924.52</v>
      </c>
    </row>
    <row r="8" spans="1:17" ht="30" customHeight="1">
      <c r="A8" s="53" t="s">
        <v>54</v>
      </c>
      <c r="B8" s="15" t="s">
        <v>52</v>
      </c>
      <c r="C8" s="16" t="s">
        <v>53</v>
      </c>
      <c r="D8" s="23" t="s">
        <v>80</v>
      </c>
      <c r="E8" s="23" t="s">
        <v>80</v>
      </c>
      <c r="F8" s="19"/>
      <c r="G8" s="20">
        <v>7</v>
      </c>
      <c r="H8" s="20"/>
      <c r="I8" s="21">
        <v>22000</v>
      </c>
      <c r="J8" s="59">
        <v>22000</v>
      </c>
      <c r="K8" s="60">
        <f aca="true" t="shared" si="0" ref="K8:K31">ROUND((193506*J8/742000),2)</f>
        <v>5737.37</v>
      </c>
      <c r="L8" s="60">
        <f aca="true" t="shared" si="1" ref="L8:L31">ROUND((494585*J8/742000),2)</f>
        <v>14664.25</v>
      </c>
      <c r="M8" s="60">
        <f aca="true" t="shared" si="2" ref="M8:M31">ROUND((31400*J8/742000),2)</f>
        <v>931</v>
      </c>
      <c r="N8" s="60">
        <f aca="true" t="shared" si="3" ref="N8:N31">SUM(K8+L8+M8)</f>
        <v>21332.62</v>
      </c>
      <c r="O8" s="62">
        <f>ROUND((N8*4%),2)</f>
        <v>853.3</v>
      </c>
      <c r="P8" s="39">
        <v>1.81</v>
      </c>
      <c r="Q8" s="40">
        <f aca="true" t="shared" si="4" ref="Q8:Q31">SUM(N8-O8-P8)</f>
        <v>20477.51</v>
      </c>
    </row>
    <row r="9" spans="1:17" ht="15.75">
      <c r="A9" s="33" t="s">
        <v>3</v>
      </c>
      <c r="B9" s="15" t="s">
        <v>6</v>
      </c>
      <c r="C9" s="16" t="s">
        <v>5</v>
      </c>
      <c r="D9" s="23" t="s">
        <v>77</v>
      </c>
      <c r="E9" s="24" t="s">
        <v>109</v>
      </c>
      <c r="F9" s="19"/>
      <c r="G9" s="20">
        <v>7.45</v>
      </c>
      <c r="H9" s="20"/>
      <c r="I9" s="21">
        <v>30000</v>
      </c>
      <c r="J9" s="59">
        <v>30000</v>
      </c>
      <c r="K9" s="60">
        <f t="shared" si="0"/>
        <v>7823.69</v>
      </c>
      <c r="L9" s="60">
        <f t="shared" si="1"/>
        <v>19996.7</v>
      </c>
      <c r="M9" s="60">
        <f t="shared" si="2"/>
        <v>1269.54</v>
      </c>
      <c r="N9" s="60">
        <f t="shared" si="3"/>
        <v>29089.93</v>
      </c>
      <c r="O9" s="62">
        <v>0</v>
      </c>
      <c r="P9" s="39">
        <v>1.81</v>
      </c>
      <c r="Q9" s="40">
        <f t="shared" si="4"/>
        <v>29088.12</v>
      </c>
    </row>
    <row r="10" spans="1:17" ht="15.75">
      <c r="A10" s="33" t="s">
        <v>37</v>
      </c>
      <c r="B10" s="15" t="s">
        <v>38</v>
      </c>
      <c r="C10" s="16" t="s">
        <v>39</v>
      </c>
      <c r="D10" s="23" t="s">
        <v>80</v>
      </c>
      <c r="E10" s="23" t="s">
        <v>100</v>
      </c>
      <c r="F10" s="19"/>
      <c r="G10" s="20">
        <v>7.45</v>
      </c>
      <c r="H10" s="20"/>
      <c r="I10" s="21">
        <v>22000</v>
      </c>
      <c r="J10" s="59">
        <v>22000</v>
      </c>
      <c r="K10" s="60">
        <f t="shared" si="0"/>
        <v>5737.37</v>
      </c>
      <c r="L10" s="60">
        <f t="shared" si="1"/>
        <v>14664.25</v>
      </c>
      <c r="M10" s="60">
        <f t="shared" si="2"/>
        <v>931</v>
      </c>
      <c r="N10" s="60">
        <f t="shared" si="3"/>
        <v>21332.62</v>
      </c>
      <c r="O10" s="62">
        <f>ROUND((N10*4%),2)</f>
        <v>853.3</v>
      </c>
      <c r="P10" s="39">
        <v>1.81</v>
      </c>
      <c r="Q10" s="40">
        <f t="shared" si="4"/>
        <v>20477.51</v>
      </c>
    </row>
    <row r="11" spans="1:17" ht="15.75">
      <c r="A11" s="33" t="s">
        <v>123</v>
      </c>
      <c r="B11" s="15" t="s">
        <v>43</v>
      </c>
      <c r="C11" s="16" t="s">
        <v>44</v>
      </c>
      <c r="D11" s="17" t="s">
        <v>86</v>
      </c>
      <c r="E11" s="17" t="s">
        <v>86</v>
      </c>
      <c r="F11" s="19">
        <v>6</v>
      </c>
      <c r="G11" s="20"/>
      <c r="H11" s="20"/>
      <c r="I11" s="21">
        <v>10000</v>
      </c>
      <c r="J11" s="59">
        <v>10000</v>
      </c>
      <c r="K11" s="60">
        <f t="shared" si="0"/>
        <v>2607.9</v>
      </c>
      <c r="L11" s="60">
        <f t="shared" si="1"/>
        <v>6665.57</v>
      </c>
      <c r="M11" s="60">
        <f t="shared" si="2"/>
        <v>423.18</v>
      </c>
      <c r="N11" s="60">
        <v>9696.62</v>
      </c>
      <c r="O11" s="62">
        <v>0</v>
      </c>
      <c r="P11" s="39">
        <v>0</v>
      </c>
      <c r="Q11" s="40">
        <f t="shared" si="4"/>
        <v>9696.62</v>
      </c>
    </row>
    <row r="12" spans="1:17" ht="15.75">
      <c r="A12" s="33" t="s">
        <v>13</v>
      </c>
      <c r="B12" s="15" t="s">
        <v>14</v>
      </c>
      <c r="C12" s="16" t="s">
        <v>23</v>
      </c>
      <c r="D12" s="23" t="s">
        <v>80</v>
      </c>
      <c r="E12" s="23" t="s">
        <v>80</v>
      </c>
      <c r="F12" s="19"/>
      <c r="G12" s="20">
        <v>8</v>
      </c>
      <c r="H12" s="20"/>
      <c r="I12" s="21">
        <v>22000</v>
      </c>
      <c r="J12" s="59">
        <v>22000</v>
      </c>
      <c r="K12" s="60">
        <f t="shared" si="0"/>
        <v>5737.37</v>
      </c>
      <c r="L12" s="60">
        <f t="shared" si="1"/>
        <v>14664.25</v>
      </c>
      <c r="M12" s="60">
        <f t="shared" si="2"/>
        <v>931</v>
      </c>
      <c r="N12" s="60">
        <f t="shared" si="3"/>
        <v>21332.62</v>
      </c>
      <c r="O12" s="62">
        <f>ROUND((N12*4%),2)</f>
        <v>853.3</v>
      </c>
      <c r="P12" s="39">
        <v>1.81</v>
      </c>
      <c r="Q12" s="40">
        <f t="shared" si="4"/>
        <v>20477.51</v>
      </c>
    </row>
    <row r="13" spans="1:17" ht="15.75">
      <c r="A13" s="33" t="s">
        <v>33</v>
      </c>
      <c r="B13" s="15" t="s">
        <v>34</v>
      </c>
      <c r="C13" s="16" t="s">
        <v>23</v>
      </c>
      <c r="D13" s="17" t="s">
        <v>81</v>
      </c>
      <c r="E13" s="17" t="s">
        <v>81</v>
      </c>
      <c r="F13" s="19"/>
      <c r="G13" s="20">
        <v>10.3</v>
      </c>
      <c r="H13" s="20"/>
      <c r="I13" s="21">
        <v>22000</v>
      </c>
      <c r="J13" s="59">
        <v>22000</v>
      </c>
      <c r="K13" s="60">
        <f t="shared" si="0"/>
        <v>5737.37</v>
      </c>
      <c r="L13" s="60">
        <f t="shared" si="1"/>
        <v>14664.25</v>
      </c>
      <c r="M13" s="60">
        <f t="shared" si="2"/>
        <v>931</v>
      </c>
      <c r="N13" s="60">
        <f t="shared" si="3"/>
        <v>21332.62</v>
      </c>
      <c r="O13" s="62">
        <f>ROUND((N13*4%),2)</f>
        <v>853.3</v>
      </c>
      <c r="P13" s="39">
        <v>1.81</v>
      </c>
      <c r="Q13" s="40">
        <f t="shared" si="4"/>
        <v>20477.51</v>
      </c>
    </row>
    <row r="14" spans="1:17" ht="15.75">
      <c r="A14" s="33" t="s">
        <v>21</v>
      </c>
      <c r="B14" s="15" t="s">
        <v>22</v>
      </c>
      <c r="C14" s="16" t="s">
        <v>23</v>
      </c>
      <c r="D14" s="23" t="s">
        <v>99</v>
      </c>
      <c r="E14" s="25" t="s">
        <v>100</v>
      </c>
      <c r="F14" s="19"/>
      <c r="G14" s="20">
        <v>9</v>
      </c>
      <c r="H14" s="20"/>
      <c r="I14" s="21">
        <v>22000</v>
      </c>
      <c r="J14" s="59">
        <v>22000</v>
      </c>
      <c r="K14" s="60">
        <f t="shared" si="0"/>
        <v>5737.37</v>
      </c>
      <c r="L14" s="60">
        <f t="shared" si="1"/>
        <v>14664.25</v>
      </c>
      <c r="M14" s="60">
        <f t="shared" si="2"/>
        <v>931</v>
      </c>
      <c r="N14" s="60">
        <f t="shared" si="3"/>
        <v>21332.62</v>
      </c>
      <c r="O14" s="62">
        <f>ROUND((N14*4%),2)</f>
        <v>853.3</v>
      </c>
      <c r="P14" s="39">
        <v>1.81</v>
      </c>
      <c r="Q14" s="40">
        <f t="shared" si="4"/>
        <v>20477.51</v>
      </c>
    </row>
    <row r="15" spans="1:17" ht="15.75">
      <c r="A15" s="33" t="s">
        <v>45</v>
      </c>
      <c r="B15" s="22" t="s">
        <v>46</v>
      </c>
      <c r="C15" s="16" t="s">
        <v>47</v>
      </c>
      <c r="D15" s="23" t="s">
        <v>80</v>
      </c>
      <c r="E15" s="24" t="s">
        <v>81</v>
      </c>
      <c r="F15" s="19">
        <v>6</v>
      </c>
      <c r="G15" s="20"/>
      <c r="H15" s="20"/>
      <c r="I15" s="21">
        <v>18000</v>
      </c>
      <c r="J15" s="59">
        <v>18000</v>
      </c>
      <c r="K15" s="60">
        <f t="shared" si="0"/>
        <v>4694.22</v>
      </c>
      <c r="L15" s="60">
        <f t="shared" si="1"/>
        <v>11998.02</v>
      </c>
      <c r="M15" s="60">
        <f t="shared" si="2"/>
        <v>761.73</v>
      </c>
      <c r="N15" s="60">
        <f t="shared" si="3"/>
        <v>17453.97</v>
      </c>
      <c r="O15" s="62">
        <v>0</v>
      </c>
      <c r="P15" s="39">
        <v>1.81</v>
      </c>
      <c r="Q15" s="40">
        <f t="shared" si="4"/>
        <v>17452.16</v>
      </c>
    </row>
    <row r="16" spans="1:17" ht="15.75">
      <c r="A16" s="33" t="s">
        <v>124</v>
      </c>
      <c r="B16" s="15" t="s">
        <v>51</v>
      </c>
      <c r="C16" s="16" t="s">
        <v>12</v>
      </c>
      <c r="D16" s="23" t="s">
        <v>80</v>
      </c>
      <c r="E16" s="24" t="s">
        <v>87</v>
      </c>
      <c r="F16" s="19"/>
      <c r="G16" s="20">
        <v>7</v>
      </c>
      <c r="H16" s="20"/>
      <c r="I16" s="21">
        <v>22000</v>
      </c>
      <c r="J16" s="59">
        <v>12000</v>
      </c>
      <c r="K16" s="60">
        <f t="shared" si="0"/>
        <v>3129.48</v>
      </c>
      <c r="L16" s="60">
        <f t="shared" si="1"/>
        <v>7998.68</v>
      </c>
      <c r="M16" s="60">
        <f t="shared" si="2"/>
        <v>507.82</v>
      </c>
      <c r="N16" s="60">
        <f t="shared" si="3"/>
        <v>11635.98</v>
      </c>
      <c r="O16" s="62">
        <v>0</v>
      </c>
      <c r="P16" s="39">
        <v>0</v>
      </c>
      <c r="Q16" s="40">
        <f t="shared" si="4"/>
        <v>11635.98</v>
      </c>
    </row>
    <row r="17" spans="1:17" ht="15.75">
      <c r="A17" s="33" t="s">
        <v>128</v>
      </c>
      <c r="B17" s="22" t="s">
        <v>29</v>
      </c>
      <c r="C17" s="16" t="s">
        <v>28</v>
      </c>
      <c r="D17" s="23" t="s">
        <v>82</v>
      </c>
      <c r="E17" s="24" t="s">
        <v>83</v>
      </c>
      <c r="F17" s="19"/>
      <c r="G17" s="20">
        <v>8.3</v>
      </c>
      <c r="H17" s="20"/>
      <c r="I17" s="21">
        <v>30000</v>
      </c>
      <c r="J17" s="59">
        <v>30000</v>
      </c>
      <c r="K17" s="60">
        <f t="shared" si="0"/>
        <v>7823.69</v>
      </c>
      <c r="L17" s="60">
        <f t="shared" si="1"/>
        <v>19996.7</v>
      </c>
      <c r="M17" s="60">
        <f t="shared" si="2"/>
        <v>1269.54</v>
      </c>
      <c r="N17" s="60">
        <f t="shared" si="3"/>
        <v>29089.93</v>
      </c>
      <c r="O17" s="62">
        <v>0</v>
      </c>
      <c r="P17" s="39">
        <v>0</v>
      </c>
      <c r="Q17" s="40">
        <f t="shared" si="4"/>
        <v>29089.93</v>
      </c>
    </row>
    <row r="18" spans="1:17" ht="15.75">
      <c r="A18" s="33" t="s">
        <v>3</v>
      </c>
      <c r="B18" s="15" t="s">
        <v>7</v>
      </c>
      <c r="C18" s="16" t="s">
        <v>8</v>
      </c>
      <c r="D18" s="23" t="s">
        <v>79</v>
      </c>
      <c r="E18" s="24" t="s">
        <v>100</v>
      </c>
      <c r="F18" s="19"/>
      <c r="G18" s="20">
        <v>8</v>
      </c>
      <c r="H18" s="20"/>
      <c r="I18" s="21">
        <v>30000</v>
      </c>
      <c r="J18" s="59">
        <v>22000</v>
      </c>
      <c r="K18" s="60">
        <f t="shared" si="0"/>
        <v>5737.37</v>
      </c>
      <c r="L18" s="60">
        <f t="shared" si="1"/>
        <v>14664.25</v>
      </c>
      <c r="M18" s="60">
        <f t="shared" si="2"/>
        <v>931</v>
      </c>
      <c r="N18" s="60">
        <f t="shared" si="3"/>
        <v>21332.62</v>
      </c>
      <c r="O18" s="62">
        <v>0</v>
      </c>
      <c r="P18" s="39">
        <v>1.81</v>
      </c>
      <c r="Q18" s="40">
        <f t="shared" si="4"/>
        <v>21330.809999999998</v>
      </c>
    </row>
    <row r="19" spans="1:17" ht="15.75">
      <c r="A19" s="33" t="s">
        <v>30</v>
      </c>
      <c r="B19" s="22" t="s">
        <v>31</v>
      </c>
      <c r="C19" s="16" t="s">
        <v>32</v>
      </c>
      <c r="D19" s="17" t="s">
        <v>82</v>
      </c>
      <c r="E19" s="18" t="s">
        <v>109</v>
      </c>
      <c r="F19" s="19"/>
      <c r="G19" s="20">
        <v>7.3</v>
      </c>
      <c r="H19" s="20"/>
      <c r="I19" s="21">
        <v>30000</v>
      </c>
      <c r="J19" s="59">
        <v>30000</v>
      </c>
      <c r="K19" s="60">
        <f t="shared" si="0"/>
        <v>7823.69</v>
      </c>
      <c r="L19" s="60">
        <f t="shared" si="1"/>
        <v>19996.7</v>
      </c>
      <c r="M19" s="60">
        <f t="shared" si="2"/>
        <v>1269.54</v>
      </c>
      <c r="N19" s="60">
        <f t="shared" si="3"/>
        <v>29089.93</v>
      </c>
      <c r="O19" s="62">
        <f>ROUND((N19*4%),2)</f>
        <v>1163.6</v>
      </c>
      <c r="P19" s="39">
        <v>1.81</v>
      </c>
      <c r="Q19" s="40">
        <f t="shared" si="4"/>
        <v>27924.52</v>
      </c>
    </row>
    <row r="20" spans="1:17" ht="15.75">
      <c r="A20" s="33" t="s">
        <v>10</v>
      </c>
      <c r="B20" s="15" t="s">
        <v>85</v>
      </c>
      <c r="C20" s="16" t="s">
        <v>9</v>
      </c>
      <c r="D20" s="23" t="s">
        <v>79</v>
      </c>
      <c r="E20" s="23" t="s">
        <v>79</v>
      </c>
      <c r="F20" s="19">
        <v>6</v>
      </c>
      <c r="G20" s="20"/>
      <c r="H20" s="20"/>
      <c r="I20" s="21">
        <v>25000</v>
      </c>
      <c r="J20" s="59">
        <v>25000</v>
      </c>
      <c r="K20" s="60">
        <f t="shared" si="0"/>
        <v>6519.74</v>
      </c>
      <c r="L20" s="60">
        <f t="shared" si="1"/>
        <v>16663.92</v>
      </c>
      <c r="M20" s="60">
        <f t="shared" si="2"/>
        <v>1057.95</v>
      </c>
      <c r="N20" s="60">
        <f t="shared" si="3"/>
        <v>24241.609999999997</v>
      </c>
      <c r="O20" s="62">
        <v>0</v>
      </c>
      <c r="P20" s="39">
        <v>1.81</v>
      </c>
      <c r="Q20" s="40">
        <f t="shared" si="4"/>
        <v>24239.799999999996</v>
      </c>
    </row>
    <row r="21" spans="1:17" ht="15.75">
      <c r="A21" s="33" t="s">
        <v>48</v>
      </c>
      <c r="B21" s="15" t="s">
        <v>94</v>
      </c>
      <c r="C21" s="16" t="s">
        <v>49</v>
      </c>
      <c r="D21" s="23" t="s">
        <v>81</v>
      </c>
      <c r="E21" s="24" t="s">
        <v>100</v>
      </c>
      <c r="F21" s="19"/>
      <c r="G21" s="20">
        <v>8</v>
      </c>
      <c r="H21" s="20"/>
      <c r="I21" s="21">
        <v>22000</v>
      </c>
      <c r="J21" s="59">
        <v>22000</v>
      </c>
      <c r="K21" s="60">
        <f t="shared" si="0"/>
        <v>5737.37</v>
      </c>
      <c r="L21" s="60">
        <f t="shared" si="1"/>
        <v>14664.25</v>
      </c>
      <c r="M21" s="60">
        <f t="shared" si="2"/>
        <v>931</v>
      </c>
      <c r="N21" s="60">
        <f t="shared" si="3"/>
        <v>21332.62</v>
      </c>
      <c r="O21" s="62">
        <f>ROUND((N21*4%),2)</f>
        <v>853.3</v>
      </c>
      <c r="P21" s="39">
        <v>1.81</v>
      </c>
      <c r="Q21" s="40">
        <f t="shared" si="4"/>
        <v>20477.51</v>
      </c>
    </row>
    <row r="22" spans="1:17" ht="15.75">
      <c r="A22" s="33" t="s">
        <v>65</v>
      </c>
      <c r="B22" s="15" t="s">
        <v>66</v>
      </c>
      <c r="C22" s="16" t="s">
        <v>67</v>
      </c>
      <c r="D22" s="23" t="s">
        <v>83</v>
      </c>
      <c r="E22" s="24" t="s">
        <v>98</v>
      </c>
      <c r="F22" s="19"/>
      <c r="G22" s="20">
        <v>8</v>
      </c>
      <c r="H22" s="20"/>
      <c r="I22" s="21">
        <v>30000</v>
      </c>
      <c r="J22" s="59">
        <v>12000</v>
      </c>
      <c r="K22" s="60">
        <f t="shared" si="0"/>
        <v>3129.48</v>
      </c>
      <c r="L22" s="60">
        <f t="shared" si="1"/>
        <v>7998.68</v>
      </c>
      <c r="M22" s="60">
        <f t="shared" si="2"/>
        <v>507.82</v>
      </c>
      <c r="N22" s="60">
        <f t="shared" si="3"/>
        <v>11635.98</v>
      </c>
      <c r="O22" s="62">
        <f>ROUND((N22*4%),2)</f>
        <v>465.44</v>
      </c>
      <c r="P22" s="39">
        <v>1.81</v>
      </c>
      <c r="Q22" s="40">
        <f t="shared" si="4"/>
        <v>11168.73</v>
      </c>
    </row>
    <row r="23" spans="1:17" ht="15.75">
      <c r="A23" s="33" t="s">
        <v>125</v>
      </c>
      <c r="B23" s="15" t="s">
        <v>26</v>
      </c>
      <c r="C23" s="16" t="s">
        <v>27</v>
      </c>
      <c r="D23" s="23" t="s">
        <v>96</v>
      </c>
      <c r="E23" s="23" t="s">
        <v>96</v>
      </c>
      <c r="F23" s="19">
        <v>5</v>
      </c>
      <c r="G23" s="20"/>
      <c r="H23" s="20"/>
      <c r="I23" s="21">
        <v>25000</v>
      </c>
      <c r="J23" s="59">
        <v>25000</v>
      </c>
      <c r="K23" s="60">
        <f t="shared" si="0"/>
        <v>6519.74</v>
      </c>
      <c r="L23" s="60">
        <f t="shared" si="1"/>
        <v>16663.92</v>
      </c>
      <c r="M23" s="60">
        <f t="shared" si="2"/>
        <v>1057.95</v>
      </c>
      <c r="N23" s="60">
        <f t="shared" si="3"/>
        <v>24241.609999999997</v>
      </c>
      <c r="O23" s="62">
        <v>0</v>
      </c>
      <c r="P23" s="39">
        <v>0</v>
      </c>
      <c r="Q23" s="40">
        <f t="shared" si="4"/>
        <v>24241.609999999997</v>
      </c>
    </row>
    <row r="24" spans="1:17" ht="15.75">
      <c r="A24" s="33" t="s">
        <v>24</v>
      </c>
      <c r="B24" s="15" t="s">
        <v>25</v>
      </c>
      <c r="C24" s="16" t="s">
        <v>20</v>
      </c>
      <c r="D24" s="23" t="s">
        <v>77</v>
      </c>
      <c r="E24" s="25" t="s">
        <v>96</v>
      </c>
      <c r="F24" s="19"/>
      <c r="G24" s="20">
        <v>8</v>
      </c>
      <c r="H24" s="20"/>
      <c r="I24" s="21">
        <v>30000</v>
      </c>
      <c r="J24" s="59">
        <v>30000</v>
      </c>
      <c r="K24" s="60">
        <f t="shared" si="0"/>
        <v>7823.69</v>
      </c>
      <c r="L24" s="60">
        <f t="shared" si="1"/>
        <v>19996.7</v>
      </c>
      <c r="M24" s="60">
        <f t="shared" si="2"/>
        <v>1269.54</v>
      </c>
      <c r="N24" s="60">
        <f t="shared" si="3"/>
        <v>29089.93</v>
      </c>
      <c r="O24" s="62">
        <f>ROUND((N24*4%),2)</f>
        <v>1163.6</v>
      </c>
      <c r="P24" s="39">
        <v>1.81</v>
      </c>
      <c r="Q24" s="40">
        <f t="shared" si="4"/>
        <v>27924.52</v>
      </c>
    </row>
    <row r="25" spans="1:17" ht="17.25" customHeight="1">
      <c r="A25" s="33" t="s">
        <v>50</v>
      </c>
      <c r="B25" s="15" t="s">
        <v>93</v>
      </c>
      <c r="C25" s="16" t="s">
        <v>20</v>
      </c>
      <c r="D25" s="23" t="s">
        <v>80</v>
      </c>
      <c r="E25" s="23" t="s">
        <v>80</v>
      </c>
      <c r="F25" s="19"/>
      <c r="G25" s="26" t="s">
        <v>92</v>
      </c>
      <c r="H25" s="26"/>
      <c r="I25" s="21">
        <v>22000</v>
      </c>
      <c r="J25" s="59">
        <v>22000</v>
      </c>
      <c r="K25" s="60">
        <f t="shared" si="0"/>
        <v>5737.37</v>
      </c>
      <c r="L25" s="60">
        <f t="shared" si="1"/>
        <v>14664.25</v>
      </c>
      <c r="M25" s="60">
        <f t="shared" si="2"/>
        <v>931</v>
      </c>
      <c r="N25" s="60">
        <f t="shared" si="3"/>
        <v>21332.62</v>
      </c>
      <c r="O25" s="62">
        <v>0</v>
      </c>
      <c r="P25" s="39">
        <v>1.81</v>
      </c>
      <c r="Q25" s="40">
        <f t="shared" si="4"/>
        <v>21330.809999999998</v>
      </c>
    </row>
    <row r="26" spans="1:17" ht="24.75" customHeight="1">
      <c r="A26" s="53" t="s">
        <v>35</v>
      </c>
      <c r="B26" s="15" t="s">
        <v>36</v>
      </c>
      <c r="C26" s="16" t="s">
        <v>20</v>
      </c>
      <c r="D26" s="23" t="s">
        <v>77</v>
      </c>
      <c r="E26" s="24" t="s">
        <v>83</v>
      </c>
      <c r="F26" s="19">
        <v>6</v>
      </c>
      <c r="G26" s="20"/>
      <c r="H26" s="27">
        <v>7</v>
      </c>
      <c r="I26" s="21">
        <v>25000</v>
      </c>
      <c r="J26" s="59">
        <v>30000</v>
      </c>
      <c r="K26" s="60">
        <f t="shared" si="0"/>
        <v>7823.69</v>
      </c>
      <c r="L26" s="60">
        <f t="shared" si="1"/>
        <v>19996.7</v>
      </c>
      <c r="M26" s="60">
        <f t="shared" si="2"/>
        <v>1269.54</v>
      </c>
      <c r="N26" s="60">
        <f t="shared" si="3"/>
        <v>29089.93</v>
      </c>
      <c r="O26" s="62">
        <f>ROUND((N26*4%),2)</f>
        <v>1163.6</v>
      </c>
      <c r="P26" s="39">
        <v>1.81</v>
      </c>
      <c r="Q26" s="40">
        <f t="shared" si="4"/>
        <v>27924.52</v>
      </c>
    </row>
    <row r="27" spans="1:17" ht="15.75">
      <c r="A27" s="33" t="s">
        <v>126</v>
      </c>
      <c r="B27" s="15" t="s">
        <v>84</v>
      </c>
      <c r="C27" s="16" t="s">
        <v>11</v>
      </c>
      <c r="D27" s="23" t="s">
        <v>87</v>
      </c>
      <c r="E27" s="23" t="s">
        <v>87</v>
      </c>
      <c r="F27" s="19"/>
      <c r="G27" s="20">
        <v>9</v>
      </c>
      <c r="H27" s="20"/>
      <c r="I27" s="21">
        <v>12000</v>
      </c>
      <c r="J27" s="59">
        <v>12000</v>
      </c>
      <c r="K27" s="60">
        <f t="shared" si="0"/>
        <v>3129.48</v>
      </c>
      <c r="L27" s="60">
        <f t="shared" si="1"/>
        <v>7998.68</v>
      </c>
      <c r="M27" s="60">
        <f t="shared" si="2"/>
        <v>507.82</v>
      </c>
      <c r="N27" s="60">
        <f t="shared" si="3"/>
        <v>11635.98</v>
      </c>
      <c r="O27" s="62">
        <v>0</v>
      </c>
      <c r="P27" s="39">
        <v>0</v>
      </c>
      <c r="Q27" s="40">
        <f t="shared" si="4"/>
        <v>11635.98</v>
      </c>
    </row>
    <row r="28" spans="1:17" ht="15.75">
      <c r="A28" s="33" t="s">
        <v>3</v>
      </c>
      <c r="B28" s="15" t="s">
        <v>97</v>
      </c>
      <c r="C28" s="16" t="s">
        <v>4</v>
      </c>
      <c r="D28" s="23" t="s">
        <v>82</v>
      </c>
      <c r="E28" s="23" t="s">
        <v>82</v>
      </c>
      <c r="F28" s="19"/>
      <c r="G28" s="20">
        <v>8.45</v>
      </c>
      <c r="H28" s="20"/>
      <c r="I28" s="21">
        <v>30000</v>
      </c>
      <c r="J28" s="59">
        <v>30000</v>
      </c>
      <c r="K28" s="60">
        <f t="shared" si="0"/>
        <v>7823.69</v>
      </c>
      <c r="L28" s="60">
        <f t="shared" si="1"/>
        <v>19996.7</v>
      </c>
      <c r="M28" s="60">
        <f t="shared" si="2"/>
        <v>1269.54</v>
      </c>
      <c r="N28" s="60">
        <f t="shared" si="3"/>
        <v>29089.93</v>
      </c>
      <c r="O28" s="62">
        <v>0</v>
      </c>
      <c r="P28" s="39">
        <v>1.81</v>
      </c>
      <c r="Q28" s="40">
        <f t="shared" si="4"/>
        <v>29088.12</v>
      </c>
    </row>
    <row r="29" spans="1:17" ht="15.75">
      <c r="A29" s="33" t="s">
        <v>15</v>
      </c>
      <c r="B29" s="15" t="s">
        <v>16</v>
      </c>
      <c r="C29" s="16" t="s">
        <v>17</v>
      </c>
      <c r="D29" s="23" t="s">
        <v>79</v>
      </c>
      <c r="E29" s="23" t="s">
        <v>79</v>
      </c>
      <c r="F29" s="19"/>
      <c r="G29" s="20">
        <v>7</v>
      </c>
      <c r="H29" s="20"/>
      <c r="I29" s="21">
        <v>30000</v>
      </c>
      <c r="J29" s="59">
        <v>30000</v>
      </c>
      <c r="K29" s="60">
        <f t="shared" si="0"/>
        <v>7823.69</v>
      </c>
      <c r="L29" s="60">
        <f t="shared" si="1"/>
        <v>19996.7</v>
      </c>
      <c r="M29" s="60">
        <f t="shared" si="2"/>
        <v>1269.54</v>
      </c>
      <c r="N29" s="60">
        <f t="shared" si="3"/>
        <v>29089.93</v>
      </c>
      <c r="O29" s="62">
        <f>ROUND((N29*4%),2)</f>
        <v>1163.6</v>
      </c>
      <c r="P29" s="39">
        <v>1.81</v>
      </c>
      <c r="Q29" s="40">
        <f t="shared" si="4"/>
        <v>27924.52</v>
      </c>
    </row>
    <row r="30" spans="1:17" ht="15.75">
      <c r="A30" s="33" t="s">
        <v>40</v>
      </c>
      <c r="B30" s="15" t="s">
        <v>41</v>
      </c>
      <c r="C30" s="16" t="s">
        <v>42</v>
      </c>
      <c r="D30" s="17" t="s">
        <v>80</v>
      </c>
      <c r="E30" s="17" t="s">
        <v>80</v>
      </c>
      <c r="F30" s="19">
        <v>6</v>
      </c>
      <c r="G30" s="20"/>
      <c r="H30" s="20"/>
      <c r="I30" s="21">
        <v>18000</v>
      </c>
      <c r="J30" s="59">
        <v>18000</v>
      </c>
      <c r="K30" s="60">
        <f t="shared" si="0"/>
        <v>4694.22</v>
      </c>
      <c r="L30" s="60">
        <f t="shared" si="1"/>
        <v>11998.02</v>
      </c>
      <c r="M30" s="60">
        <f t="shared" si="2"/>
        <v>761.73</v>
      </c>
      <c r="N30" s="60">
        <f t="shared" si="3"/>
        <v>17453.97</v>
      </c>
      <c r="O30" s="62">
        <v>0</v>
      </c>
      <c r="P30" s="39">
        <v>1.81</v>
      </c>
      <c r="Q30" s="40">
        <f t="shared" si="4"/>
        <v>17452.16</v>
      </c>
    </row>
    <row r="31" spans="1:17" ht="15.75">
      <c r="A31" s="33" t="s">
        <v>18</v>
      </c>
      <c r="B31" s="15" t="s">
        <v>95</v>
      </c>
      <c r="C31" s="16" t="s">
        <v>19</v>
      </c>
      <c r="D31" s="23" t="s">
        <v>102</v>
      </c>
      <c r="E31" s="24" t="s">
        <v>91</v>
      </c>
      <c r="F31" s="19"/>
      <c r="G31" s="20">
        <v>8.3</v>
      </c>
      <c r="H31" s="20"/>
      <c r="I31" s="21">
        <v>30000</v>
      </c>
      <c r="J31" s="59">
        <v>30000</v>
      </c>
      <c r="K31" s="60">
        <f t="shared" si="0"/>
        <v>7823.69</v>
      </c>
      <c r="L31" s="60">
        <f t="shared" si="1"/>
        <v>19996.7</v>
      </c>
      <c r="M31" s="60">
        <f t="shared" si="2"/>
        <v>1269.54</v>
      </c>
      <c r="N31" s="60">
        <f t="shared" si="3"/>
        <v>29089.93</v>
      </c>
      <c r="O31" s="62">
        <v>0</v>
      </c>
      <c r="P31" s="39">
        <v>1.81</v>
      </c>
      <c r="Q31" s="40">
        <f t="shared" si="4"/>
        <v>29088.12</v>
      </c>
    </row>
    <row r="32" spans="1:17" ht="15.75">
      <c r="A32" s="52" t="s">
        <v>116</v>
      </c>
      <c r="B32" s="33"/>
      <c r="C32" s="16"/>
      <c r="D32" s="34"/>
      <c r="E32" s="34"/>
      <c r="F32" s="19"/>
      <c r="G32" s="35"/>
      <c r="H32" s="35"/>
      <c r="I32" s="21">
        <v>787000</v>
      </c>
      <c r="J32" s="36">
        <f aca="true" t="shared" si="5" ref="J32:Q32">SUM(J7:J31)</f>
        <v>578000</v>
      </c>
      <c r="K32" s="37">
        <f t="shared" si="5"/>
        <v>150736.43000000002</v>
      </c>
      <c r="L32" s="37">
        <f t="shared" si="5"/>
        <v>385269.79000000004</v>
      </c>
      <c r="M32" s="37">
        <f>SUM(M7:M31)</f>
        <v>24459.860000000004</v>
      </c>
      <c r="N32" s="37">
        <f t="shared" si="5"/>
        <v>560466.0499999999</v>
      </c>
      <c r="O32" s="41">
        <f t="shared" si="5"/>
        <v>11403.240000000002</v>
      </c>
      <c r="P32" s="41">
        <f t="shared" si="5"/>
        <v>36.199999999999996</v>
      </c>
      <c r="Q32" s="43">
        <f t="shared" si="5"/>
        <v>549026.61</v>
      </c>
    </row>
    <row r="33" spans="1:14" ht="15.75">
      <c r="A33" s="1"/>
      <c r="B33" s="1"/>
      <c r="C33" s="2"/>
      <c r="D33" s="3"/>
      <c r="E33" s="3"/>
      <c r="F33" s="4"/>
      <c r="G33" s="5"/>
      <c r="H33" s="5"/>
      <c r="I33" s="6"/>
      <c r="J33" s="7"/>
      <c r="K33" s="31"/>
      <c r="L33" s="31"/>
      <c r="M33" s="31"/>
      <c r="N33" s="31"/>
    </row>
    <row r="34" spans="1:14" ht="15.75">
      <c r="A34" s="1"/>
      <c r="B34" s="1"/>
      <c r="C34" s="2"/>
      <c r="D34" s="3"/>
      <c r="E34" s="3"/>
      <c r="F34" s="4"/>
      <c r="G34" s="5"/>
      <c r="H34" s="5"/>
      <c r="I34" s="6"/>
      <c r="J34" s="7"/>
      <c r="K34" s="31"/>
      <c r="L34" s="31"/>
      <c r="M34" s="31"/>
      <c r="N34" s="31"/>
    </row>
    <row r="35" spans="1:11" ht="14.25" customHeight="1">
      <c r="A35" s="28"/>
      <c r="B35" s="1"/>
      <c r="C35" s="2"/>
      <c r="D35" s="3"/>
      <c r="E35" s="3"/>
      <c r="F35" s="4"/>
      <c r="G35" s="5"/>
      <c r="H35" s="5"/>
      <c r="I35" s="6"/>
      <c r="K35" s="55"/>
    </row>
    <row r="36" spans="1:11" ht="15.75">
      <c r="A36" s="1"/>
      <c r="B36" s="1"/>
      <c r="D36" s="3"/>
      <c r="E36" s="3"/>
      <c r="F36" s="4"/>
      <c r="G36" s="5"/>
      <c r="H36" s="5"/>
      <c r="I36" s="6"/>
      <c r="J36" s="7"/>
      <c r="K36" s="56"/>
    </row>
    <row r="37" spans="1:10" ht="13.5" customHeight="1">
      <c r="A37" s="29"/>
      <c r="B37" s="1"/>
      <c r="D37" s="3"/>
      <c r="E37" s="3"/>
      <c r="F37" s="4"/>
      <c r="G37" s="5"/>
      <c r="H37" s="5"/>
      <c r="I37" s="6"/>
      <c r="J37" s="7"/>
    </row>
  </sheetData>
  <mergeCells count="3">
    <mergeCell ref="A3:Q3"/>
    <mergeCell ref="A2:Q2"/>
    <mergeCell ref="A1:Q1"/>
  </mergeCells>
  <printOptions/>
  <pageMargins left="0.3937007874015748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B1">
      <selection activeCell="J11" sqref="J11"/>
    </sheetView>
  </sheetViews>
  <sheetFormatPr defaultColWidth="9.140625" defaultRowHeight="12.75"/>
  <cols>
    <col min="1" max="1" width="48.421875" style="0" customWidth="1"/>
    <col min="2" max="2" width="23.28125" style="0" customWidth="1"/>
    <col min="3" max="3" width="10.421875" style="0" customWidth="1"/>
    <col min="4" max="4" width="20.00390625" style="0" hidden="1" customWidth="1"/>
    <col min="5" max="5" width="0.13671875" style="0" hidden="1" customWidth="1"/>
    <col min="6" max="8" width="9.140625" style="0" hidden="1" customWidth="1"/>
    <col min="9" max="9" width="11.28125" style="0" hidden="1" customWidth="1"/>
    <col min="10" max="10" width="8.57421875" style="0" customWidth="1"/>
    <col min="11" max="11" width="10.57421875" style="0" customWidth="1"/>
    <col min="12" max="12" width="11.8515625" style="0" customWidth="1"/>
    <col min="13" max="13" width="9.57421875" style="0" customWidth="1"/>
    <col min="14" max="14" width="12.57421875" style="0" customWidth="1"/>
    <col min="15" max="15" width="10.28125" style="0" hidden="1" customWidth="1"/>
    <col min="16" max="16" width="9.140625" style="0" hidden="1" customWidth="1"/>
    <col min="17" max="17" width="12.00390625" style="0" customWidth="1"/>
  </cols>
  <sheetData>
    <row r="2" spans="1:17" ht="12.75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.75">
      <c r="A3" s="65" t="s">
        <v>118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7" spans="1:17" ht="12.75">
      <c r="A7" s="65" t="s">
        <v>133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1" spans="1:17" ht="54.75" customHeight="1">
      <c r="A11" s="8" t="s">
        <v>2</v>
      </c>
      <c r="B11" s="8" t="s">
        <v>0</v>
      </c>
      <c r="C11" s="9" t="s">
        <v>1</v>
      </c>
      <c r="D11" s="10" t="s">
        <v>104</v>
      </c>
      <c r="E11" s="10" t="s">
        <v>103</v>
      </c>
      <c r="F11" s="11" t="s">
        <v>105</v>
      </c>
      <c r="G11" s="12" t="s">
        <v>106</v>
      </c>
      <c r="H11" s="13" t="s">
        <v>107</v>
      </c>
      <c r="I11" s="14" t="s">
        <v>122</v>
      </c>
      <c r="J11" s="49" t="s">
        <v>137</v>
      </c>
      <c r="K11" s="50" t="s">
        <v>135</v>
      </c>
      <c r="L11" s="57" t="s">
        <v>130</v>
      </c>
      <c r="M11" s="57" t="s">
        <v>131</v>
      </c>
      <c r="N11" s="57" t="s">
        <v>132</v>
      </c>
      <c r="O11" s="46" t="s">
        <v>113</v>
      </c>
      <c r="P11" s="46" t="s">
        <v>114</v>
      </c>
      <c r="Q11" s="46" t="s">
        <v>115</v>
      </c>
    </row>
    <row r="12" spans="1:17" ht="15.75">
      <c r="A12" s="33" t="s">
        <v>68</v>
      </c>
      <c r="B12" s="15" t="s">
        <v>69</v>
      </c>
      <c r="C12" s="16" t="s">
        <v>60</v>
      </c>
      <c r="D12" s="17" t="s">
        <v>98</v>
      </c>
      <c r="E12" s="18" t="s">
        <v>80</v>
      </c>
      <c r="F12" s="19"/>
      <c r="G12" s="20">
        <v>8.3</v>
      </c>
      <c r="H12" s="20"/>
      <c r="I12" s="21">
        <v>12000</v>
      </c>
      <c r="J12" s="59">
        <v>22000</v>
      </c>
      <c r="K12" s="60">
        <f>ROUND((193506*J12/742000),2)</f>
        <v>5737.37</v>
      </c>
      <c r="L12" s="60">
        <f>ROUND((494585*J12/742000),2)</f>
        <v>14664.25</v>
      </c>
      <c r="M12" s="60">
        <f>ROUND((31400*J12/742000),2)</f>
        <v>931</v>
      </c>
      <c r="N12" s="60">
        <f>SUM(K12+L12+M12)</f>
        <v>21332.62</v>
      </c>
      <c r="O12" s="39">
        <v>0</v>
      </c>
      <c r="P12" s="39">
        <v>1.81</v>
      </c>
      <c r="Q12" s="40">
        <f>SUM(N12-O12-P12)</f>
        <v>21330.809999999998</v>
      </c>
    </row>
    <row r="13" spans="1:17" ht="24.75" customHeight="1">
      <c r="A13" s="33" t="s">
        <v>127</v>
      </c>
      <c r="B13" s="15" t="s">
        <v>78</v>
      </c>
      <c r="C13" s="16" t="s">
        <v>136</v>
      </c>
      <c r="D13" s="23" t="s">
        <v>79</v>
      </c>
      <c r="E13" s="24" t="s">
        <v>88</v>
      </c>
      <c r="F13" s="19"/>
      <c r="G13" s="20">
        <v>7.3</v>
      </c>
      <c r="H13" s="20"/>
      <c r="I13" s="21">
        <v>30000</v>
      </c>
      <c r="J13" s="59">
        <v>22000</v>
      </c>
      <c r="K13" s="60">
        <f aca="true" t="shared" si="0" ref="K13:K19">ROUND((193506*J13/742000),2)</f>
        <v>5737.37</v>
      </c>
      <c r="L13" s="60">
        <f aca="true" t="shared" si="1" ref="L13:L19">ROUND((494585*J13/742000),2)</f>
        <v>14664.25</v>
      </c>
      <c r="M13" s="60">
        <f aca="true" t="shared" si="2" ref="M13:M19">ROUND((31400*J13/742000),2)</f>
        <v>931</v>
      </c>
      <c r="N13" s="60">
        <f aca="true" t="shared" si="3" ref="N13:N19">SUM(K13+L13+M13)</f>
        <v>21332.62</v>
      </c>
      <c r="O13" s="39">
        <v>0</v>
      </c>
      <c r="P13" s="39">
        <v>0</v>
      </c>
      <c r="Q13" s="40">
        <f aca="true" t="shared" si="4" ref="Q13:Q19">SUM(N13-O13-P13)</f>
        <v>21332.62</v>
      </c>
    </row>
    <row r="14" spans="1:17" ht="29.25" customHeight="1">
      <c r="A14" s="54" t="s">
        <v>74</v>
      </c>
      <c r="B14" s="15" t="s">
        <v>75</v>
      </c>
      <c r="C14" s="16" t="s">
        <v>76</v>
      </c>
      <c r="D14" s="23" t="s">
        <v>80</v>
      </c>
      <c r="E14" s="23" t="s">
        <v>80</v>
      </c>
      <c r="F14" s="19"/>
      <c r="G14" s="20">
        <v>8</v>
      </c>
      <c r="H14" s="20"/>
      <c r="I14" s="21">
        <v>22000</v>
      </c>
      <c r="J14" s="59">
        <v>22000</v>
      </c>
      <c r="K14" s="60">
        <f t="shared" si="0"/>
        <v>5737.37</v>
      </c>
      <c r="L14" s="60">
        <f t="shared" si="1"/>
        <v>14664.25</v>
      </c>
      <c r="M14" s="60">
        <f t="shared" si="2"/>
        <v>931</v>
      </c>
      <c r="N14" s="60">
        <f t="shared" si="3"/>
        <v>21332.62</v>
      </c>
      <c r="O14" s="39">
        <f>ROUND((N14*4%),2)</f>
        <v>853.3</v>
      </c>
      <c r="P14" s="39">
        <v>1.81</v>
      </c>
      <c r="Q14" s="40">
        <f t="shared" si="4"/>
        <v>20477.51</v>
      </c>
    </row>
    <row r="15" spans="1:17" ht="15.75">
      <c r="A15" s="33" t="s">
        <v>129</v>
      </c>
      <c r="B15" s="15" t="s">
        <v>58</v>
      </c>
      <c r="C15" s="16" t="s">
        <v>59</v>
      </c>
      <c r="D15" s="23" t="s">
        <v>88</v>
      </c>
      <c r="E15" s="24" t="s">
        <v>100</v>
      </c>
      <c r="F15" s="19"/>
      <c r="G15" s="20">
        <v>9</v>
      </c>
      <c r="H15" s="20"/>
      <c r="I15" s="21">
        <v>22000</v>
      </c>
      <c r="J15" s="59">
        <v>22000</v>
      </c>
      <c r="K15" s="60">
        <f t="shared" si="0"/>
        <v>5737.37</v>
      </c>
      <c r="L15" s="60">
        <f t="shared" si="1"/>
        <v>14664.25</v>
      </c>
      <c r="M15" s="60">
        <f t="shared" si="2"/>
        <v>931</v>
      </c>
      <c r="N15" s="60">
        <f t="shared" si="3"/>
        <v>21332.62</v>
      </c>
      <c r="O15" s="39">
        <v>0</v>
      </c>
      <c r="P15" s="39">
        <v>1.81</v>
      </c>
      <c r="Q15" s="40">
        <f t="shared" si="4"/>
        <v>21330.809999999998</v>
      </c>
    </row>
    <row r="16" spans="1:17" ht="15.75">
      <c r="A16" s="33" t="s">
        <v>72</v>
      </c>
      <c r="B16" s="15" t="s">
        <v>73</v>
      </c>
      <c r="C16" s="16" t="s">
        <v>62</v>
      </c>
      <c r="D16" s="23" t="s">
        <v>100</v>
      </c>
      <c r="E16" s="25" t="s">
        <v>81</v>
      </c>
      <c r="F16" s="19"/>
      <c r="G16" s="20">
        <v>8</v>
      </c>
      <c r="H16" s="20"/>
      <c r="I16" s="21">
        <v>22000</v>
      </c>
      <c r="J16" s="59">
        <v>22000</v>
      </c>
      <c r="K16" s="60">
        <f t="shared" si="0"/>
        <v>5737.37</v>
      </c>
      <c r="L16" s="60">
        <f t="shared" si="1"/>
        <v>14664.25</v>
      </c>
      <c r="M16" s="60">
        <f t="shared" si="2"/>
        <v>931</v>
      </c>
      <c r="N16" s="60">
        <f t="shared" si="3"/>
        <v>21332.62</v>
      </c>
      <c r="O16" s="39">
        <v>0</v>
      </c>
      <c r="P16" s="39">
        <v>1.81</v>
      </c>
      <c r="Q16" s="40">
        <f t="shared" si="4"/>
        <v>21330.809999999998</v>
      </c>
    </row>
    <row r="17" spans="1:17" ht="15.75">
      <c r="A17" s="33" t="s">
        <v>70</v>
      </c>
      <c r="B17" s="15" t="s">
        <v>71</v>
      </c>
      <c r="C17" s="16" t="s">
        <v>62</v>
      </c>
      <c r="D17" s="17" t="s">
        <v>79</v>
      </c>
      <c r="E17" s="18" t="s">
        <v>88</v>
      </c>
      <c r="F17" s="19"/>
      <c r="G17" s="20">
        <v>9</v>
      </c>
      <c r="H17" s="20"/>
      <c r="I17" s="21">
        <v>30000</v>
      </c>
      <c r="J17" s="59">
        <v>22000</v>
      </c>
      <c r="K17" s="60">
        <f t="shared" si="0"/>
        <v>5737.37</v>
      </c>
      <c r="L17" s="60">
        <f t="shared" si="1"/>
        <v>14664.25</v>
      </c>
      <c r="M17" s="60">
        <f t="shared" si="2"/>
        <v>931</v>
      </c>
      <c r="N17" s="60">
        <f t="shared" si="3"/>
        <v>21332.62</v>
      </c>
      <c r="O17" s="39">
        <f>ROUND((N17*4%),2)</f>
        <v>853.3</v>
      </c>
      <c r="P17" s="39">
        <v>1.81</v>
      </c>
      <c r="Q17" s="40">
        <f t="shared" si="4"/>
        <v>20477.51</v>
      </c>
    </row>
    <row r="18" spans="1:17" ht="15.75">
      <c r="A18" s="33" t="s">
        <v>64</v>
      </c>
      <c r="B18" s="15" t="s">
        <v>63</v>
      </c>
      <c r="C18" s="16" t="s">
        <v>61</v>
      </c>
      <c r="D18" s="23" t="s">
        <v>101</v>
      </c>
      <c r="E18" s="24" t="s">
        <v>98</v>
      </c>
      <c r="F18" s="19">
        <v>6</v>
      </c>
      <c r="G18" s="20"/>
      <c r="H18" s="20"/>
      <c r="I18" s="21">
        <v>10000</v>
      </c>
      <c r="J18" s="59">
        <v>10000</v>
      </c>
      <c r="K18" s="60">
        <f t="shared" si="0"/>
        <v>2607.9</v>
      </c>
      <c r="L18" s="60">
        <f t="shared" si="1"/>
        <v>6665.57</v>
      </c>
      <c r="M18" s="60">
        <f t="shared" si="2"/>
        <v>423.18</v>
      </c>
      <c r="N18" s="60">
        <v>9696.61</v>
      </c>
      <c r="O18" s="39">
        <v>0</v>
      </c>
      <c r="P18" s="39">
        <v>1.81</v>
      </c>
      <c r="Q18" s="40">
        <f t="shared" si="4"/>
        <v>9694.800000000001</v>
      </c>
    </row>
    <row r="19" spans="1:17" ht="15.75">
      <c r="A19" s="33" t="s">
        <v>89</v>
      </c>
      <c r="B19" s="15" t="s">
        <v>90</v>
      </c>
      <c r="C19" s="16" t="s">
        <v>61</v>
      </c>
      <c r="D19" s="23" t="s">
        <v>79</v>
      </c>
      <c r="E19" s="24" t="s">
        <v>81</v>
      </c>
      <c r="F19" s="19"/>
      <c r="G19" s="20">
        <v>8</v>
      </c>
      <c r="H19" s="20"/>
      <c r="I19" s="21">
        <v>30000</v>
      </c>
      <c r="J19" s="59">
        <v>22000</v>
      </c>
      <c r="K19" s="60">
        <f t="shared" si="0"/>
        <v>5737.37</v>
      </c>
      <c r="L19" s="60">
        <f t="shared" si="1"/>
        <v>14664.25</v>
      </c>
      <c r="M19" s="60">
        <f t="shared" si="2"/>
        <v>931</v>
      </c>
      <c r="N19" s="60">
        <f t="shared" si="3"/>
        <v>21332.62</v>
      </c>
      <c r="O19" s="39">
        <f>ROUND((N19*4%),2)</f>
        <v>853.3</v>
      </c>
      <c r="P19" s="39">
        <v>1.81</v>
      </c>
      <c r="Q19" s="40">
        <f t="shared" si="4"/>
        <v>20477.51</v>
      </c>
    </row>
    <row r="20" spans="1:17" ht="12.75">
      <c r="A20" s="48" t="s">
        <v>121</v>
      </c>
      <c r="B20" s="39"/>
      <c r="C20" s="39"/>
      <c r="D20" s="39"/>
      <c r="E20" s="39"/>
      <c r="F20" s="39"/>
      <c r="G20" s="39"/>
      <c r="H20" s="39"/>
      <c r="I20" s="44">
        <f aca="true" t="shared" si="5" ref="I20:Q20">SUM(I12:I19)</f>
        <v>178000</v>
      </c>
      <c r="J20" s="45">
        <f t="shared" si="5"/>
        <v>164000</v>
      </c>
      <c r="K20" s="43">
        <f t="shared" si="5"/>
        <v>42769.490000000005</v>
      </c>
      <c r="L20" s="43">
        <f>SUM(L12:L19)</f>
        <v>109315.32</v>
      </c>
      <c r="M20" s="43">
        <f>SUM(M12:M19)</f>
        <v>6940.18</v>
      </c>
      <c r="N20" s="43">
        <f>SUM(N12:N19)</f>
        <v>159024.94999999998</v>
      </c>
      <c r="O20" s="41">
        <f t="shared" si="5"/>
        <v>2559.8999999999996</v>
      </c>
      <c r="P20" s="42">
        <f t="shared" si="5"/>
        <v>12.670000000000002</v>
      </c>
      <c r="Q20" s="43">
        <f t="shared" si="5"/>
        <v>156452.37999999998</v>
      </c>
    </row>
  </sheetData>
  <mergeCells count="3">
    <mergeCell ref="A2:Q2"/>
    <mergeCell ref="A3:Q3"/>
    <mergeCell ref="A7:Q7"/>
  </mergeCells>
  <printOptions/>
  <pageMargins left="0.3937007874015748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A23"/>
  <sheetViews>
    <sheetView workbookViewId="0" topLeftCell="A10">
      <selection activeCell="A25" sqref="A25"/>
    </sheetView>
  </sheetViews>
  <sheetFormatPr defaultColWidth="9.140625" defaultRowHeight="12.75"/>
  <cols>
    <col min="1" max="1" width="53.00390625" style="0" customWidth="1"/>
  </cols>
  <sheetData>
    <row r="20" ht="12.75">
      <c r="A20" s="1" t="s">
        <v>111</v>
      </c>
    </row>
    <row r="21" ht="33.75" customHeight="1">
      <c r="A21" s="28" t="s">
        <v>112</v>
      </c>
    </row>
    <row r="22" ht="12.75" hidden="1">
      <c r="A22" s="1"/>
    </row>
    <row r="23" ht="12.75" hidden="1">
      <c r="A23" s="29" t="s">
        <v>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2009-01-09T10:26:32Z</cp:lastPrinted>
  <dcterms:created xsi:type="dcterms:W3CDTF">2008-12-09T14:26:19Z</dcterms:created>
  <dcterms:modified xsi:type="dcterms:W3CDTF">2009-01-09T13:04:10Z</dcterms:modified>
  <cp:category/>
  <cp:version/>
  <cp:contentType/>
  <cp:contentStatus/>
</cp:coreProperties>
</file>